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120" windowWidth="25900" windowHeight="15780" tabRatio="979"/>
  </bookViews>
  <sheets>
    <sheet name="C172N VH-MUW" sheetId="1" r:id="rId1"/>
  </sheets>
  <externalReferences>
    <externalReference r:id="rId2"/>
  </externalReferences>
  <definedNames>
    <definedName name="B_206_Bag">[1]B206!$E$10</definedName>
    <definedName name="B_206_BagUnit">[1]B206!$D$34</definedName>
    <definedName name="B_206_BasicEmpty">[1]B206!$C$23</definedName>
    <definedName name="B_206_Callsign">#REF!</definedName>
    <definedName name="B_206_CallsignSelect">#REF!</definedName>
    <definedName name="B_206_DoorCoPilot">#REF!</definedName>
    <definedName name="B_206_DoorPaxLeft">#REF!</definedName>
    <definedName name="B_206_DoorPaxRight">#REF!</definedName>
    <definedName name="B_206_DoorPilot">#REF!</definedName>
    <definedName name="B_206_Duals">#REF!</definedName>
    <definedName name="B_206_FuelBurn">[1]B206!$C$36</definedName>
    <definedName name="B_206_FuelMax">[1]B206!$C$35</definedName>
    <definedName name="B_206_FuelSG">[1]B206!$C$37</definedName>
    <definedName name="B_206_FuelTKOF">[1]B206!$E$13</definedName>
    <definedName name="B_206_FuelUnit">[1]B206!$D$35</definedName>
    <definedName name="B_206_GTOF">[1]B206!$C$27</definedName>
    <definedName name="B_206_Hook">[1]B206!$E$11</definedName>
    <definedName name="B_206_In_Bag">#REF!</definedName>
    <definedName name="B_206_In_FuelTKOF">#REF!</definedName>
    <definedName name="B_206_In_Hook">#REF!</definedName>
    <definedName name="B_206_In_PaxFront">#REF!</definedName>
    <definedName name="B_206_In_PaxRearC">#REF!</definedName>
    <definedName name="B_206_In_PaxRearL">#REF!</definedName>
    <definedName name="B_206_In_PaxRearR">#REF!</definedName>
    <definedName name="B_206_In_Pilot">#REF!</definedName>
    <definedName name="B_206_LDG_FuelLatOffChart">[1]B206!$E$19</definedName>
    <definedName name="B_206_LDG_FuelOffChart">[1]B206!$E$17</definedName>
    <definedName name="B_206_MaxBag">[1]B206!$C$34</definedName>
    <definedName name="B_206_MTOW">[1]B206!$C$32</definedName>
    <definedName name="B_206_MTOW_InternalMargin">[1]B206!$E$28</definedName>
    <definedName name="B_206_MTOW_Margin">[1]B206!$C$28</definedName>
    <definedName name="B_206_MTOW_Unit">[1]B206!$D$32</definedName>
    <definedName name="B_206_MTOWHook">[1]B206!$C$33</definedName>
    <definedName name="B_206_PaxFront">[1]B206!$E$6</definedName>
    <definedName name="B_206_PaxRearC">[1]B206!$E$8</definedName>
    <definedName name="B_206_PaxRearL">[1]B206!$E$7</definedName>
    <definedName name="B_206_PaxRearR">[1]B206!$E$9</definedName>
    <definedName name="B_206_Pilot">[1]B206!$E$5</definedName>
    <definedName name="B_206_RemovedWt">[1]B206!$C$38</definedName>
    <definedName name="B_206_TKOF_FuelLatOffChart">[1]B206!$E$18</definedName>
    <definedName name="B_206_TKOF_FuelOffChart">[1]B206!$E$16</definedName>
    <definedName name="B_206_TypeModel">#REF!</definedName>
    <definedName name="R_22_BasicEmpty">[1]R22!$C$18</definedName>
    <definedName name="R_22_Callsign">#REF!</definedName>
    <definedName name="R_22_CallsignSelect">#REF!</definedName>
    <definedName name="R_22_FuelAuxTKOF">[1]R22!$C$26</definedName>
    <definedName name="R_22_FuelBurn">[1]R22!$C$32</definedName>
    <definedName name="R_22_FuelMainTKOF">[1]R22!$C$25</definedName>
    <definedName name="R_22_FuelMax">[1]R22!$C$28</definedName>
    <definedName name="R_22_FuelSG">[1]R22!$C$33</definedName>
    <definedName name="R_22_FuelTKOF">[1]R22!$E$8</definedName>
    <definedName name="R_22_FuelUnit">[1]R22!$D$28</definedName>
    <definedName name="R_22_FuelUse">[1]R22!$C$29</definedName>
    <definedName name="R_22_GTOF">[1]R22!$C$21</definedName>
    <definedName name="R_22_In_FuelTKOF">#REF!</definedName>
    <definedName name="R_22_In_Pax">#REF!</definedName>
    <definedName name="R_22_In_PaxBag">#REF!</definedName>
    <definedName name="R_22_In_Pilot">#REF!</definedName>
    <definedName name="R_22_In_PilotBag">#REF!</definedName>
    <definedName name="R_22_LDG_FuelLatOffChart">[1]R22!$E$14</definedName>
    <definedName name="R_22_LDG_FuelOffChart">[1]R22!$E$12</definedName>
    <definedName name="R_22_MaxBag">[1]R22!$C$31</definedName>
    <definedName name="R_22_MaxSeat">[1]R22!$C$30</definedName>
    <definedName name="R_22_MTOW">[1]R22!$C$27</definedName>
    <definedName name="R_22_MTOW_Margin">[1]R22!$C$22</definedName>
    <definedName name="R_22_MTOW_Unit">[1]R22!$D$27</definedName>
    <definedName name="R_22_Pax">[1]R22!$E$6</definedName>
    <definedName name="R_22_PaxBag">[1]R22!$F$6</definedName>
    <definedName name="R_22_Pilot">[1]R22!$E$5</definedName>
    <definedName name="R_22_PilotBag">[1]R22!$F$5</definedName>
    <definedName name="R_22_SeatUnit">[1]R22!$D$30</definedName>
    <definedName name="R_22_TKOF_FuelLatOffChart">[1]R22!$E$13</definedName>
    <definedName name="R_22_TKOF_FuelOffChart">[1]R22!$E$11</definedName>
    <definedName name="R_22_TypeModel">#REF!</definedName>
    <definedName name="R_44_BasicEmpty">#REF!</definedName>
    <definedName name="R_44_Callsign">#REF!</definedName>
    <definedName name="R_44_CallsignSelect">#REF!</definedName>
    <definedName name="R_44_FuelAuxTKOF">#REF!</definedName>
    <definedName name="R_44_FuelBurn">#REF!</definedName>
    <definedName name="R_44_FuelMainTKOF">#REF!</definedName>
    <definedName name="R_44_FuelMax">#REF!</definedName>
    <definedName name="R_44_FuelSG">#REF!</definedName>
    <definedName name="R_44_FuelTKOF">#REF!</definedName>
    <definedName name="R_44_FuelUnit">#REF!</definedName>
    <definedName name="R_44_FuelUse">#REF!</definedName>
    <definedName name="R_44_GTOF">#REF!</definedName>
    <definedName name="R_44_In_FuelTKOF">#REF!</definedName>
    <definedName name="R_44_In_PaxFront">#REF!</definedName>
    <definedName name="R_44_In_PaxFrontBag">#REF!</definedName>
    <definedName name="R_44_In_PaxRearL">#REF!</definedName>
    <definedName name="R_44_In_PaxRearLBag">#REF!</definedName>
    <definedName name="R_44_In_PaxRearR">#REF!</definedName>
    <definedName name="R_44_In_PaxRearRBag">#REF!</definedName>
    <definedName name="R_44_In_Pilot">#REF!</definedName>
    <definedName name="R_44_In_PilotBag">#REF!</definedName>
    <definedName name="R_44_LDG_FuelLatOffChart">#REF!</definedName>
    <definedName name="R_44_LDG_FuelOffChart">#REF!</definedName>
    <definedName name="R_44_MaxBag">#REF!</definedName>
    <definedName name="R_44_MaxSeat">#REF!</definedName>
    <definedName name="R_44_MTOW">#REF!</definedName>
    <definedName name="R_44_MTOW_Margin">#REF!</definedName>
    <definedName name="R_44_MTOW_Unit">#REF!</definedName>
    <definedName name="R_44_PaxFront">#REF!</definedName>
    <definedName name="R_44_PaxFrontBag">#REF!</definedName>
    <definedName name="R_44_PaxRearL">#REF!</definedName>
    <definedName name="R_44_PaxRearLBag">#REF!</definedName>
    <definedName name="R_44_PaxRearR">#REF!</definedName>
    <definedName name="R_44_PaxRearRBag">#REF!</definedName>
    <definedName name="R_44_Pilot">#REF!</definedName>
    <definedName name="R_44_PilotBag">#REF!</definedName>
    <definedName name="R_44_SeatUnit">#REF!</definedName>
    <definedName name="R_44_TKOF_FuelLatOffChart">#REF!</definedName>
    <definedName name="R_44_TKOF_FuelOffChart">#REF!</definedName>
    <definedName name="R_44_TypeModel">#REF!</definedName>
    <definedName name="ReleaseNo">'[1]How to use'!$C$1</definedName>
    <definedName name="test">#REF!</definedName>
    <definedName name="test2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14" i="1"/>
  <c r="D11" i="1"/>
  <c r="M12" i="1"/>
  <c r="I12" i="1"/>
  <c r="M8" i="1"/>
  <c r="I8" i="1"/>
  <c r="E7" i="1"/>
  <c r="D14" i="1"/>
  <c r="C18" i="1"/>
  <c r="C19" i="1"/>
  <c r="C17" i="1"/>
  <c r="G17" i="1"/>
  <c r="D8" i="1"/>
  <c r="D10" i="1"/>
  <c r="D12" i="1"/>
  <c r="D13" i="1"/>
  <c r="C22" i="1"/>
  <c r="C23" i="1"/>
  <c r="C24" i="1"/>
  <c r="D18" i="1"/>
  <c r="E18" i="1"/>
  <c r="E23" i="1"/>
  <c r="D17" i="1"/>
  <c r="E17" i="1"/>
  <c r="E22" i="1"/>
  <c r="D22" i="1"/>
  <c r="D23" i="1"/>
</calcChain>
</file>

<file path=xl/sharedStrings.xml><?xml version="1.0" encoding="utf-8"?>
<sst xmlns="http://schemas.openxmlformats.org/spreadsheetml/2006/main" count="49" uniqueCount="36">
  <si>
    <t>weight (kg)</t>
  </si>
  <si>
    <t>moment (kg.mm)</t>
  </si>
  <si>
    <t>arm (mm)</t>
  </si>
  <si>
    <t>BEW</t>
  </si>
  <si>
    <t>arm (in)</t>
  </si>
  <si>
    <t>weight (lbs)</t>
  </si>
  <si>
    <t>weight (lb)</t>
  </si>
  <si>
    <t>moment (lb.in)</t>
  </si>
  <si>
    <t>weight margin (lbs)</t>
  </si>
  <si>
    <t>weight margin (kg)</t>
  </si>
  <si>
    <t>C172N VH-MUW</t>
  </si>
  <si>
    <t>baggage 1* (max 54.4 kg)</t>
  </si>
  <si>
    <t>baggage 2* (max 22.7 kg)</t>
  </si>
  <si>
    <t>TOW (max 1088 kg)</t>
  </si>
  <si>
    <t>ZFW</t>
  </si>
  <si>
    <t>TOW (max 2400 lbs)</t>
  </si>
  <si>
    <t>* max total baggage 54.4 kg, plastic tub, pump, chocks = 16 kg</t>
  </si>
  <si>
    <t>kg</t>
  </si>
  <si>
    <t>litres</t>
  </si>
  <si>
    <t>→</t>
  </si>
  <si>
    <t>Fuel kg to litres (SG 0.72)</t>
  </si>
  <si>
    <t>Fuel litres to kg (SG 0.72)</t>
  </si>
  <si>
    <t>Fuel US gallons to litres</t>
  </si>
  <si>
    <t>Fuel litres to US gallons</t>
  </si>
  <si>
    <t>US gal</t>
  </si>
  <si>
    <t>pilot</t>
  </si>
  <si>
    <t>front pax</t>
  </si>
  <si>
    <t>rear seat 1</t>
  </si>
  <si>
    <t>rear seat 2</t>
  </si>
  <si>
    <t>** usable fuel capacity 50 US gal / 189 L / 136 kg (SG 0.72)</t>
  </si>
  <si>
    <r>
      <t xml:space="preserve">Input data into </t>
    </r>
    <r>
      <rPr>
        <sz val="12"/>
        <rFont val="Calibri"/>
        <family val="2"/>
        <scheme val="minor"/>
      </rPr>
      <t>yellow</t>
    </r>
    <r>
      <rPr>
        <sz val="12"/>
        <color theme="1"/>
        <rFont val="Calibri"/>
        <family val="2"/>
        <charset val="204"/>
        <scheme val="minor"/>
      </rPr>
      <t xml:space="preserve"> cells.</t>
    </r>
  </si>
  <si>
    <r>
      <t xml:space="preserve">usable fuel** (in </t>
    </r>
    <r>
      <rPr>
        <sz val="11"/>
        <rFont val="Calibri"/>
        <family val="2"/>
        <scheme val="minor"/>
      </rPr>
      <t>LITRES</t>
    </r>
    <r>
      <rPr>
        <sz val="11"/>
        <color theme="1"/>
        <rFont val="Calibri"/>
        <family val="2"/>
        <scheme val="minor"/>
      </rPr>
      <t>)</t>
    </r>
  </si>
  <si>
    <t>Normal category CG envelope</t>
  </si>
  <si>
    <r>
      <rPr>
        <sz val="12"/>
        <rFont val="Calibri"/>
        <family val="2"/>
        <scheme val="minor"/>
      </rPr>
      <t xml:space="preserve">A </t>
    </r>
    <r>
      <rPr>
        <sz val="12"/>
        <color rgb="FFFF0000"/>
        <rFont val="Calibri"/>
        <family val="2"/>
        <scheme val="minor"/>
      </rPr>
      <t>RED</t>
    </r>
    <r>
      <rPr>
        <sz val="12"/>
        <rFont val="Calibri"/>
        <family val="2"/>
        <scheme val="minor"/>
      </rPr>
      <t xml:space="preserve"> cell indicates an exceeded limit.</t>
    </r>
  </si>
  <si>
    <t>and the CG chart checked to ensure loading is within allowable limits.</t>
  </si>
  <si>
    <t>^ This fuel quantity is based on weight only. The value must be entered into 'usable fuel'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</si>
</sst>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/>
    <xf numFmtId="164" fontId="0" fillId="0" borderId="3" xfId="0" applyNumberFormat="1" applyBorder="1" applyAlignment="1">
      <alignment horizontal="center"/>
    </xf>
    <xf numFmtId="0" fontId="0" fillId="0" borderId="0" xfId="0" applyProtection="1"/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/>
    <xf numFmtId="164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'C172N VH-MUW'!$G$28:$G$33</c:f>
              <c:numCache>
                <c:formatCode>General</c:formatCode>
                <c:ptCount val="6"/>
                <c:pt idx="0">
                  <c:v>35.0</c:v>
                </c:pt>
                <c:pt idx="1">
                  <c:v>39.5</c:v>
                </c:pt>
                <c:pt idx="2">
                  <c:v>47.3</c:v>
                </c:pt>
                <c:pt idx="3">
                  <c:v>47.3</c:v>
                </c:pt>
                <c:pt idx="4">
                  <c:v>35.0</c:v>
                </c:pt>
                <c:pt idx="5">
                  <c:v>35.0</c:v>
                </c:pt>
              </c:numCache>
            </c:numRef>
          </c:xVal>
          <c:yVal>
            <c:numRef>
              <c:f>'C172N VH-MUW'!$H$28:$H$33</c:f>
              <c:numCache>
                <c:formatCode>General</c:formatCode>
                <c:ptCount val="6"/>
                <c:pt idx="0">
                  <c:v>1950.0</c:v>
                </c:pt>
                <c:pt idx="1">
                  <c:v>2400.0</c:v>
                </c:pt>
                <c:pt idx="2">
                  <c:v>2400.0</c:v>
                </c:pt>
                <c:pt idx="3">
                  <c:v>1400.0</c:v>
                </c:pt>
                <c:pt idx="4">
                  <c:v>1400.0</c:v>
                </c:pt>
                <c:pt idx="5">
                  <c:v>1950.0</c:v>
                </c:pt>
              </c:numCache>
            </c:numRef>
          </c:yVal>
          <c:smooth val="0"/>
        </c:ser>
        <c:ser>
          <c:idx val="1"/>
          <c:order val="1"/>
          <c:tx>
            <c:v>ZFW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12700">
                <a:solidFill>
                  <a:prstClr val="black"/>
                </a:solidFill>
              </a:ln>
            </c:spPr>
          </c:marker>
          <c:dLbls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'C172N VH-MUW'!$E$22</c:f>
              <c:numCache>
                <c:formatCode>0.0</c:formatCode>
                <c:ptCount val="1"/>
                <c:pt idx="0">
                  <c:v>41.57588498956031</c:v>
                </c:pt>
              </c:numCache>
            </c:numRef>
          </c:xVal>
          <c:yVal>
            <c:numRef>
              <c:f>'C172N VH-MUW'!$C$22</c:f>
              <c:numCache>
                <c:formatCode>0</c:formatCode>
                <c:ptCount val="1"/>
                <c:pt idx="0">
                  <c:v>1829.175387814</c:v>
                </c:pt>
              </c:numCache>
            </c:numRef>
          </c:yVal>
          <c:smooth val="0"/>
        </c:ser>
        <c:ser>
          <c:idx val="2"/>
          <c:order val="2"/>
          <c:tx>
            <c:v>TOW</c:v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 w="12700">
                <a:solidFill>
                  <a:prstClr val="black"/>
                </a:solidFill>
              </a:ln>
            </c:spPr>
          </c:marker>
          <c:dLbls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'C172N VH-MUW'!$E$23</c:f>
              <c:numCache>
                <c:formatCode>0.0</c:formatCode>
                <c:ptCount val="1"/>
                <c:pt idx="0">
                  <c:v>42.06455092953203</c:v>
                </c:pt>
              </c:numCache>
            </c:numRef>
          </c:xVal>
          <c:yVal>
            <c:numRef>
              <c:f>'C172N VH-MUW'!$C$23</c:f>
              <c:numCache>
                <c:formatCode>0</c:formatCode>
                <c:ptCount val="1"/>
                <c:pt idx="0">
                  <c:v>1979.971575022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28904"/>
        <c:axId val="2096634456"/>
      </c:scatterChart>
      <c:valAx>
        <c:axId val="2096628904"/>
        <c:scaling>
          <c:orientation val="minMax"/>
          <c:max val="48.0"/>
          <c:min val="34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Arm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6634456"/>
        <c:crosses val="autoZero"/>
        <c:crossBetween val="midCat"/>
        <c:majorUnit val="2.0"/>
        <c:minorUnit val="1.0"/>
      </c:valAx>
      <c:valAx>
        <c:axId val="2096634456"/>
        <c:scaling>
          <c:orientation val="minMax"/>
          <c:max val="2500.0"/>
          <c:min val="140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(lbs)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6628904"/>
        <c:crosses val="autoZero"/>
        <c:crossBetween val="midCat"/>
        <c:minorUnit val="100.0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180975</xdr:rowOff>
    </xdr:from>
    <xdr:to>
      <xdr:col>5</xdr:col>
      <xdr:colOff>257175</xdr:colOff>
      <xdr:row>39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%20and%20Balance_V2_0_02%20-%20R44%20VH-HO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use"/>
      <sheetName val="R22"/>
      <sheetName val="R44"/>
      <sheetName val="B206"/>
      <sheetName val="R22 Data"/>
      <sheetName val="R44 Data"/>
      <sheetName val="B206 Data"/>
    </sheetNames>
    <sheetDataSet>
      <sheetData sheetId="0">
        <row r="1">
          <cell r="C1" t="str">
            <v>Release 2.0.0</v>
          </cell>
        </row>
      </sheetData>
      <sheetData sheetId="1"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8">
          <cell r="E8">
            <v>60</v>
          </cell>
        </row>
        <row r="11">
          <cell r="E11" t="b">
            <v>1</v>
          </cell>
        </row>
        <row r="12">
          <cell r="E12" t="b">
            <v>1</v>
          </cell>
        </row>
        <row r="13">
          <cell r="E13" t="b">
            <v>1</v>
          </cell>
        </row>
        <row r="14">
          <cell r="E14" t="b">
            <v>1</v>
          </cell>
        </row>
        <row r="18">
          <cell r="C18">
            <v>388.7</v>
          </cell>
        </row>
        <row r="21">
          <cell r="C21">
            <v>431.9</v>
          </cell>
        </row>
        <row r="22">
          <cell r="C22">
            <v>190.10000000000002</v>
          </cell>
        </row>
        <row r="25">
          <cell r="C25">
            <v>43.835999999999999</v>
          </cell>
        </row>
        <row r="26">
          <cell r="C26">
            <v>16.164000000000001</v>
          </cell>
        </row>
        <row r="27">
          <cell r="C27">
            <v>622</v>
          </cell>
          <cell r="D27" t="str">
            <v>kg</v>
          </cell>
        </row>
        <row r="28">
          <cell r="C28">
            <v>116.3</v>
          </cell>
          <cell r="D28" t="str">
            <v>L</v>
          </cell>
        </row>
        <row r="29">
          <cell r="C29">
            <v>112.4</v>
          </cell>
        </row>
        <row r="30">
          <cell r="C30">
            <v>109</v>
          </cell>
          <cell r="D30" t="str">
            <v>kg</v>
          </cell>
        </row>
        <row r="31">
          <cell r="C31">
            <v>23</v>
          </cell>
        </row>
        <row r="32">
          <cell r="C32">
            <v>34</v>
          </cell>
        </row>
        <row r="33">
          <cell r="C33">
            <v>0.72</v>
          </cell>
        </row>
      </sheetData>
      <sheetData sheetId="2">
        <row r="69">
          <cell r="D69">
            <v>191.91460800000002</v>
          </cell>
        </row>
      </sheetData>
      <sheetData sheetId="3"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3">
          <cell r="E13">
            <v>100</v>
          </cell>
        </row>
        <row r="16">
          <cell r="E16" t="b">
            <v>0</v>
          </cell>
        </row>
        <row r="17">
          <cell r="E17" t="b">
            <v>1</v>
          </cell>
        </row>
        <row r="18">
          <cell r="E18" t="b">
            <v>1</v>
          </cell>
        </row>
        <row r="19">
          <cell r="E19" t="b">
            <v>1</v>
          </cell>
        </row>
        <row r="23">
          <cell r="C23">
            <v>834.5</v>
          </cell>
        </row>
        <row r="27">
          <cell r="C27">
            <v>914.5</v>
          </cell>
        </row>
        <row r="28">
          <cell r="C28">
            <v>605</v>
          </cell>
          <cell r="E28">
            <v>0</v>
          </cell>
        </row>
        <row r="32">
          <cell r="C32">
            <v>1519.5</v>
          </cell>
          <cell r="D32" t="str">
            <v>kg</v>
          </cell>
        </row>
        <row r="33">
          <cell r="C33">
            <v>0</v>
          </cell>
        </row>
        <row r="34">
          <cell r="C34">
            <v>113.4</v>
          </cell>
          <cell r="D34" t="str">
            <v>kg</v>
          </cell>
        </row>
        <row r="35">
          <cell r="C35">
            <v>344</v>
          </cell>
          <cell r="D35" t="str">
            <v>L</v>
          </cell>
        </row>
        <row r="36">
          <cell r="C36">
            <v>100</v>
          </cell>
        </row>
        <row r="37">
          <cell r="C37">
            <v>0.8</v>
          </cell>
        </row>
        <row r="38">
          <cell r="C38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workbookViewId="0">
      <selection activeCell="C12" sqref="C12"/>
    </sheetView>
  </sheetViews>
  <sheetFormatPr baseColWidth="10" defaultColWidth="8.83203125" defaultRowHeight="14" x14ac:dyDescent="0"/>
  <cols>
    <col min="1" max="1" width="22.33203125" customWidth="1"/>
    <col min="3" max="3" width="10.5" customWidth="1"/>
    <col min="4" max="4" width="16.5" customWidth="1"/>
    <col min="5" max="5" width="10.5" customWidth="1"/>
    <col min="8" max="8" width="11.6640625" customWidth="1"/>
  </cols>
  <sheetData>
    <row r="1" spans="1:13" ht="15">
      <c r="A1" s="13" t="s">
        <v>10</v>
      </c>
    </row>
    <row r="2" spans="1:13" ht="15">
      <c r="A2" s="13"/>
    </row>
    <row r="3" spans="1:13" ht="15">
      <c r="A3" s="23" t="s">
        <v>30</v>
      </c>
    </row>
    <row r="4" spans="1:13" ht="15">
      <c r="A4" s="24" t="s">
        <v>33</v>
      </c>
    </row>
    <row r="5" spans="1:13" ht="15">
      <c r="A5" s="13"/>
    </row>
    <row r="6" spans="1:13">
      <c r="C6" s="26" t="s">
        <v>0</v>
      </c>
      <c r="D6" s="25" t="s">
        <v>1</v>
      </c>
      <c r="E6" s="27" t="s">
        <v>2</v>
      </c>
      <c r="G6" s="28" t="s">
        <v>20</v>
      </c>
      <c r="H6" s="29"/>
      <c r="I6" s="30"/>
      <c r="J6" s="15"/>
      <c r="K6" s="28" t="s">
        <v>22</v>
      </c>
      <c r="L6" s="29"/>
      <c r="M6" s="30"/>
    </row>
    <row r="7" spans="1:13">
      <c r="A7" t="s">
        <v>3</v>
      </c>
      <c r="C7" s="14">
        <v>667.7</v>
      </c>
      <c r="D7" s="5">
        <v>662668</v>
      </c>
      <c r="E7" s="3">
        <f>D7/C7</f>
        <v>992.46368129399423</v>
      </c>
      <c r="G7" s="31" t="s">
        <v>17</v>
      </c>
      <c r="H7" s="43" t="s">
        <v>19</v>
      </c>
      <c r="I7" s="32" t="s">
        <v>18</v>
      </c>
      <c r="J7" s="15"/>
      <c r="K7" s="31" t="s">
        <v>24</v>
      </c>
      <c r="L7" s="43" t="s">
        <v>19</v>
      </c>
      <c r="M7" s="32" t="s">
        <v>18</v>
      </c>
    </row>
    <row r="8" spans="1:13">
      <c r="A8" t="s">
        <v>25</v>
      </c>
      <c r="C8" s="22">
        <v>95</v>
      </c>
      <c r="D8" s="5">
        <f t="shared" ref="D8:D14" si="0">C8*E8</f>
        <v>89300</v>
      </c>
      <c r="E8" s="3">
        <v>940</v>
      </c>
      <c r="G8" s="33"/>
      <c r="H8" s="44"/>
      <c r="I8" s="34">
        <f>G8/0.72</f>
        <v>0</v>
      </c>
      <c r="J8" s="15"/>
      <c r="K8" s="33"/>
      <c r="L8" s="44"/>
      <c r="M8" s="34">
        <f>K8*3.78541179648</f>
        <v>0</v>
      </c>
    </row>
    <row r="9" spans="1:13">
      <c r="A9" t="s">
        <v>26</v>
      </c>
      <c r="C9" s="22"/>
      <c r="D9" s="5">
        <f>C9*E9</f>
        <v>0</v>
      </c>
      <c r="E9" s="3">
        <v>940</v>
      </c>
      <c r="G9" s="15"/>
      <c r="H9" s="15"/>
      <c r="I9" s="15"/>
      <c r="J9" s="15"/>
      <c r="K9" s="15"/>
      <c r="L9" s="15"/>
      <c r="M9" s="15"/>
    </row>
    <row r="10" spans="1:13">
      <c r="A10" t="s">
        <v>27</v>
      </c>
      <c r="C10" s="22">
        <v>28</v>
      </c>
      <c r="D10" s="5">
        <f t="shared" si="0"/>
        <v>51912</v>
      </c>
      <c r="E10" s="3">
        <v>1854</v>
      </c>
      <c r="G10" s="28" t="s">
        <v>21</v>
      </c>
      <c r="H10" s="29"/>
      <c r="I10" s="30"/>
      <c r="J10" s="15"/>
      <c r="K10" s="28" t="s">
        <v>23</v>
      </c>
      <c r="L10" s="29"/>
      <c r="M10" s="30"/>
    </row>
    <row r="11" spans="1:13">
      <c r="A11" t="s">
        <v>28</v>
      </c>
      <c r="C11" s="22">
        <v>39</v>
      </c>
      <c r="D11" s="5">
        <f t="shared" si="0"/>
        <v>72306</v>
      </c>
      <c r="E11" s="3">
        <v>1854</v>
      </c>
      <c r="G11" s="31" t="s">
        <v>18</v>
      </c>
      <c r="H11" s="43" t="s">
        <v>19</v>
      </c>
      <c r="I11" s="32" t="s">
        <v>17</v>
      </c>
      <c r="J11" s="15"/>
      <c r="K11" s="31" t="s">
        <v>18</v>
      </c>
      <c r="L11" s="43" t="s">
        <v>19</v>
      </c>
      <c r="M11" s="32" t="s">
        <v>24</v>
      </c>
    </row>
    <row r="12" spans="1:13">
      <c r="A12" t="s">
        <v>11</v>
      </c>
      <c r="C12" s="42"/>
      <c r="D12" s="5">
        <f t="shared" si="0"/>
        <v>0</v>
      </c>
      <c r="E12" s="3">
        <v>2413</v>
      </c>
      <c r="G12" s="22"/>
      <c r="H12" s="44"/>
      <c r="I12" s="34">
        <f>G12*0.72</f>
        <v>0</v>
      </c>
      <c r="J12" s="15"/>
      <c r="K12" s="22"/>
      <c r="L12" s="44"/>
      <c r="M12" s="34">
        <f>K12*0.264172051487208</f>
        <v>0</v>
      </c>
    </row>
    <row r="13" spans="1:13">
      <c r="A13" t="s">
        <v>12</v>
      </c>
      <c r="C13" s="42"/>
      <c r="D13" s="5">
        <f t="shared" si="0"/>
        <v>0</v>
      </c>
      <c r="E13" s="3">
        <v>3124</v>
      </c>
    </row>
    <row r="14" spans="1:13">
      <c r="A14" t="s">
        <v>31</v>
      </c>
      <c r="B14" s="35">
        <v>95</v>
      </c>
      <c r="C14" s="36">
        <f>B14*0.72</f>
        <v>68.399999999999991</v>
      </c>
      <c r="D14" s="11">
        <f t="shared" si="0"/>
        <v>83379.599999999991</v>
      </c>
      <c r="E14" s="19">
        <v>1219</v>
      </c>
      <c r="G14" t="s">
        <v>16</v>
      </c>
    </row>
    <row r="15" spans="1:13">
      <c r="C15" s="3"/>
      <c r="E15" s="3"/>
      <c r="G15" t="s">
        <v>29</v>
      </c>
    </row>
    <row r="16" spans="1:13">
      <c r="C16" s="16" t="s">
        <v>0</v>
      </c>
      <c r="D16" s="26" t="s">
        <v>1</v>
      </c>
      <c r="E16" s="20" t="s">
        <v>2</v>
      </c>
    </row>
    <row r="17" spans="1:11">
      <c r="A17" t="s">
        <v>14</v>
      </c>
      <c r="C17" s="17">
        <f>SUM(C7:C13)</f>
        <v>829.7</v>
      </c>
      <c r="D17" s="9">
        <f>SUM(D7:D13)</f>
        <v>876186</v>
      </c>
      <c r="E17" s="3">
        <f>D17/C17</f>
        <v>1056.0274798119801</v>
      </c>
      <c r="G17" s="39" t="str">
        <f>CONCATENATE("Maximum allowable fuel weight: ",TEXT(IF((1088-C17)/0.72&gt;189,189,(1088-C17)/0.72),"###")," litres ^")</f>
        <v>Maximum allowable fuel weight: 189 litres ^</v>
      </c>
      <c r="H17" s="37"/>
      <c r="I17" s="37"/>
      <c r="J17" s="37"/>
      <c r="K17" s="38"/>
    </row>
    <row r="18" spans="1:11">
      <c r="A18" s="1" t="s">
        <v>13</v>
      </c>
      <c r="C18" s="18">
        <f>SUM(C7:C14)</f>
        <v>898.1</v>
      </c>
      <c r="D18" s="10">
        <f>SUM(D7:D14)</f>
        <v>959565.6</v>
      </c>
      <c r="E18" s="8">
        <f>D18/C18</f>
        <v>1068.4395946999221</v>
      </c>
    </row>
    <row r="19" spans="1:11">
      <c r="A19" t="s">
        <v>9</v>
      </c>
      <c r="C19" s="3">
        <f>1088-C18</f>
        <v>189.89999999999998</v>
      </c>
      <c r="E19" s="21"/>
      <c r="G19" t="s">
        <v>35</v>
      </c>
    </row>
    <row r="20" spans="1:11">
      <c r="C20" s="2"/>
      <c r="E20" s="21"/>
      <c r="G20" t="s">
        <v>34</v>
      </c>
    </row>
    <row r="21" spans="1:11">
      <c r="C21" s="6" t="s">
        <v>6</v>
      </c>
      <c r="D21" s="25" t="s">
        <v>7</v>
      </c>
      <c r="E21" s="20" t="s">
        <v>4</v>
      </c>
    </row>
    <row r="22" spans="1:11">
      <c r="A22" t="s">
        <v>14</v>
      </c>
      <c r="C22" s="4">
        <f>C17*2.20462262</f>
        <v>1829.175387814</v>
      </c>
      <c r="D22" s="11">
        <f>C22*E22</f>
        <v>76049.585549489246</v>
      </c>
      <c r="E22" s="3">
        <f>E17*0.0393700787</f>
        <v>41.575884989560315</v>
      </c>
    </row>
    <row r="23" spans="1:11">
      <c r="A23" s="1" t="s">
        <v>15</v>
      </c>
      <c r="C23" s="7">
        <f>C18*2.20462262</f>
        <v>1979.971575022</v>
      </c>
      <c r="D23" s="12">
        <f>C23*E23</f>
        <v>83286.615156538668</v>
      </c>
      <c r="E23" s="8">
        <f>E18*0.0393700787</f>
        <v>42.064550929532032</v>
      </c>
    </row>
    <row r="24" spans="1:11">
      <c r="A24" t="s">
        <v>8</v>
      </c>
      <c r="C24" s="2">
        <f>2400-C23</f>
        <v>420.02842497799998</v>
      </c>
    </row>
    <row r="26" spans="1:11">
      <c r="G26" t="s">
        <v>32</v>
      </c>
    </row>
    <row r="27" spans="1:11">
      <c r="G27" s="40" t="s">
        <v>4</v>
      </c>
      <c r="H27" s="40" t="s">
        <v>5</v>
      </c>
    </row>
    <row r="28" spans="1:11">
      <c r="G28" s="41">
        <v>35</v>
      </c>
      <c r="H28" s="41">
        <v>1950</v>
      </c>
    </row>
    <row r="29" spans="1:11">
      <c r="G29" s="41">
        <v>39.5</v>
      </c>
      <c r="H29" s="41">
        <v>2400</v>
      </c>
    </row>
    <row r="30" spans="1:11">
      <c r="G30" s="41">
        <v>47.3</v>
      </c>
      <c r="H30" s="41">
        <v>2400</v>
      </c>
    </row>
    <row r="31" spans="1:11">
      <c r="G31" s="41">
        <v>47.3</v>
      </c>
      <c r="H31" s="41">
        <v>1400</v>
      </c>
    </row>
    <row r="32" spans="1:11">
      <c r="G32" s="41">
        <v>35</v>
      </c>
      <c r="H32" s="41">
        <v>1400</v>
      </c>
    </row>
    <row r="33" spans="7:8">
      <c r="G33" s="41">
        <v>35</v>
      </c>
      <c r="H33" s="41">
        <v>1950</v>
      </c>
    </row>
  </sheetData>
  <sheetProtection sheet="1" objects="1" scenarios="1" selectLockedCells="1"/>
  <mergeCells count="4">
    <mergeCell ref="H7:H8"/>
    <mergeCell ref="L7:L8"/>
    <mergeCell ref="H11:H12"/>
    <mergeCell ref="L11:L12"/>
  </mergeCells>
  <conditionalFormatting sqref="C18">
    <cfRule type="cellIs" dxfId="4" priority="5" operator="greaterThan">
      <formula>1088</formula>
    </cfRule>
  </conditionalFormatting>
  <conditionalFormatting sqref="C23">
    <cfRule type="cellIs" dxfId="3" priority="4" operator="greaterThan">
      <formula>2400</formula>
    </cfRule>
  </conditionalFormatting>
  <conditionalFormatting sqref="B14">
    <cfRule type="cellIs" dxfId="2" priority="3" operator="greaterThan">
      <formula>189</formula>
    </cfRule>
  </conditionalFormatting>
  <conditionalFormatting sqref="C12">
    <cfRule type="cellIs" dxfId="1" priority="2" operator="greaterThan">
      <formula>54.4</formula>
    </cfRule>
  </conditionalFormatting>
  <conditionalFormatting sqref="C13">
    <cfRule type="cellIs" dxfId="0" priority="1" operator="greaterThan">
      <formula>22.7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C172N VH-MUW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macleod</dc:creator>
  <cp:lastModifiedBy>Jack Guan</cp:lastModifiedBy>
  <cp:lastPrinted>2010-10-24T01:11:56Z</cp:lastPrinted>
  <dcterms:created xsi:type="dcterms:W3CDTF">2010-09-14T09:57:45Z</dcterms:created>
  <dcterms:modified xsi:type="dcterms:W3CDTF">2017-10-04T10:07:19Z</dcterms:modified>
</cp:coreProperties>
</file>